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2DA QUINCENA JULI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K34" i="1"/>
  <c r="I34" i="1"/>
  <c r="G34" i="1"/>
  <c r="E34" i="1"/>
  <c r="M33" i="1"/>
  <c r="K33" i="1"/>
  <c r="I33" i="1"/>
  <c r="G33" i="1"/>
  <c r="E33" i="1"/>
  <c r="M13" i="1"/>
  <c r="K13" i="1"/>
  <c r="I13" i="1"/>
  <c r="G13" i="1"/>
  <c r="E13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H6" i="1"/>
  <c r="J6" i="1" s="1"/>
  <c r="L6" i="1" s="1"/>
  <c r="N6" i="1" s="1"/>
  <c r="F7" i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33" i="1"/>
  <c r="H33" i="1"/>
  <c r="J33" i="1" s="1"/>
  <c r="L33" i="1" s="1"/>
  <c r="O33" i="1" s="1"/>
  <c r="F34" i="1"/>
  <c r="H34" i="1"/>
  <c r="J34" i="1" s="1"/>
  <c r="L34" i="1" s="1"/>
  <c r="O34" i="1" s="1"/>
  <c r="P7" i="1" l="1"/>
  <c r="P6" i="1"/>
  <c r="P34" i="1"/>
  <c r="O35" i="1"/>
  <c r="P33" i="1"/>
  <c r="P35" i="1" s="1"/>
  <c r="P13" i="1"/>
  <c r="P12" i="1"/>
  <c r="P11" i="1"/>
  <c r="P10" i="1"/>
  <c r="P9" i="1"/>
  <c r="P8" i="1"/>
  <c r="P14" i="1"/>
</calcChain>
</file>

<file path=xl/sharedStrings.xml><?xml version="1.0" encoding="utf-8"?>
<sst xmlns="http://schemas.openxmlformats.org/spreadsheetml/2006/main" count="86" uniqueCount="50">
  <si>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</si>
  <si>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</si>
  <si>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</si>
  <si>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</si>
  <si>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</si>
  <si>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</si>
  <si>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</si>
  <si>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</si>
  <si>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</si>
  <si>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</si>
  <si>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</si>
  <si>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</si>
  <si>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</si>
  <si>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</si>
  <si>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</si>
  <si>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</si>
  <si>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</si>
  <si>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</si>
  <si>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</si>
  <si>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</si>
  <si>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</si>
  <si>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</si>
  <si>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</si>
  <si>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</si>
  <si>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</si>
  <si>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</si>
  <si>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</si>
  <si>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</si>
  <si>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</si>
  <si>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</si>
  <si>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</si>
  <si>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</si>
  <si>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</si>
  <si>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</si>
  <si>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</si>
  <si>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</si>
  <si>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</si>
  <si>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</si>
  <si>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</si>
  <si>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</si>
  <si>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</si>
  <si>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</si>
  <si>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</si>
  <si>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</si>
  <si>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</si>
  <si>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</si>
  <si>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</si>
  <si>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</si>
  <si>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</si>
  <si>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16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</si>
</sst>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26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 refreshError="1"/>
      <sheetData sheetId="1" refreshError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3" totalsRowShown="0" headerRowDxfId="15">
  <autoFilter ref="A5:Q13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topLeftCell="A7" zoomScale="130" zoomScaleNormal="130" workbookViewId="0">
      <selection activeCell="B24" sqref="B24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 t="s">
        <v>2</v>
      </c>
      <c r="L2" s="60"/>
      <c r="M2" s="60"/>
      <c r="N2" s="60"/>
      <c r="O2" s="60"/>
    </row>
    <row r="3" spans="1:17">
      <c r="A3" s="3" t="s">
        <v>49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152.6</v>
      </c>
      <c r="E12" s="16">
        <f>Tabla1[[#This Row],[Salario Diario]]*Tabla1[[#This Row],[Días Laborados]]</f>
        <v>2289</v>
      </c>
      <c r="F12" s="16">
        <f>Tabla1[[#This Row],[Sueldo a Recibir ]]*0.05</f>
        <v>114.45</v>
      </c>
      <c r="G12" s="17">
        <f>'[1]Tablas ISR Subsidio'!B8</f>
        <v>368.11</v>
      </c>
      <c r="H12" s="18">
        <f>Tabla1[[#This Row],[Sueldo a Recibir ]]-Tabla1[[#This Row],[Limite Inferior ]]</f>
        <v>1920.8899999999999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122.93696</v>
      </c>
      <c r="K12" s="18">
        <f>'[1]Tablas ISR Subsidio'!D8</f>
        <v>7.05</v>
      </c>
      <c r="L12" s="20">
        <f>Tabla1[[#This Row],[Impuesto Marginal]]+Tabla1[[#This Row],[Cuota Fija ]]</f>
        <v>129.98696000000001</v>
      </c>
      <c r="M12" s="18">
        <v>174.75</v>
      </c>
      <c r="N12" s="16">
        <v>0</v>
      </c>
      <c r="O12" s="16">
        <f>Tabla1[[#This Row],[Subsidio Correspondiente]]-Tabla1[[#This Row],[Impuesto ]]</f>
        <v>44.76303999999999</v>
      </c>
      <c r="P12" s="22">
        <f>Tabla1[[#This Row],[Sueldo a Recibir ]]+Tabla1[[#This Row],[Ayuda para Despensa ]]+Tabla1[[#This Row],[Subsidio al Empleo]]</f>
        <v>2448.2130399999996</v>
      </c>
      <c r="Q12" s="23"/>
    </row>
    <row r="13" spans="1:17" ht="22.5" customHeight="1">
      <c r="A13" s="13" t="s">
        <v>36</v>
      </c>
      <c r="B13" s="25" t="s">
        <v>37</v>
      </c>
      <c r="C13" s="15">
        <v>15</v>
      </c>
      <c r="D13" s="16">
        <v>39.74</v>
      </c>
      <c r="E13" s="16">
        <f>Tabla1[[#This Row],[Salario Diario]]*Tabla1[[#This Row],[Días Laborados]]</f>
        <v>596.1</v>
      </c>
      <c r="F13" s="16">
        <f>Tabla1[[#This Row],[Sueldo a Recibir ]]*0.05</f>
        <v>29.805000000000003</v>
      </c>
      <c r="G13" s="17">
        <f>'[1]Tablas ISR Subsidio'!B8</f>
        <v>368.11</v>
      </c>
      <c r="H13" s="18">
        <f>Tabla1[[#This Row],[Sueldo a Recibir ]]-Tabla1[[#This Row],[Limite Inferior ]]</f>
        <v>227.99</v>
      </c>
      <c r="I13" s="18">
        <f>'[1]Tablas ISR Subsidio'!E8</f>
        <v>6.4000000000000001E-2</v>
      </c>
      <c r="J13" s="19">
        <f>Tabla1[[#This Row],[Excedente s/limite Inferior ]]*Tabla1[[#This Row],[% Sobre Excedente]]</f>
        <v>14.591360000000002</v>
      </c>
      <c r="K13" s="18">
        <f>'[1]Tablas ISR Subsidio'!D8</f>
        <v>7.05</v>
      </c>
      <c r="L13" s="20">
        <f>Tabla1[[#This Row],[Impuesto Marginal]]+Tabla1[[#This Row],[Cuota Fija ]]</f>
        <v>21.641360000000002</v>
      </c>
      <c r="M13" s="18">
        <f>'[1]Tablas ISR Subsidio'!J7</f>
        <v>200.85</v>
      </c>
      <c r="N13" s="16">
        <v>0</v>
      </c>
      <c r="O13" s="16">
        <f>Tabla1[[#This Row],[Subsidio Correspondiente]]-Tabla1[[#This Row],[Impuesto ]]</f>
        <v>179.20864</v>
      </c>
      <c r="P13" s="22">
        <f>Tabla1[[#This Row],[Sueldo a Recibir ]]+Tabla1[[#This Row],[Ayuda para Despensa ]]+Tabla1[[#This Row],[Subsidio al Empleo]]</f>
        <v>805.11364000000003</v>
      </c>
      <c r="Q13" s="23"/>
    </row>
    <row r="14" spans="1:17" ht="18" customHeight="1">
      <c r="A14" s="26"/>
      <c r="B14" s="27"/>
      <c r="D14" s="28"/>
      <c r="E14" s="29"/>
      <c r="G14" s="30"/>
      <c r="N14" s="28"/>
      <c r="O14" s="29"/>
      <c r="P14" s="31">
        <f>SUBTOTAL(109,Tabla1[TOTAL])</f>
        <v>19694.094975999997</v>
      </c>
    </row>
    <row r="18" spans="1:17">
      <c r="B18" t="s">
        <v>38</v>
      </c>
      <c r="I18" t="s">
        <v>39</v>
      </c>
    </row>
    <row r="19" spans="1:17" ht="15" customHeight="1">
      <c r="B19" s="59" t="s">
        <v>40</v>
      </c>
      <c r="C19" s="59"/>
      <c r="D19" s="59"/>
      <c r="E19" s="59"/>
      <c r="F19" s="59"/>
      <c r="G19" s="32"/>
      <c r="H19" s="61" t="s">
        <v>41</v>
      </c>
      <c r="I19" s="61"/>
      <c r="J19" s="61"/>
      <c r="K19" s="61"/>
      <c r="L19" s="61"/>
      <c r="M19" s="61"/>
      <c r="N19" s="61"/>
      <c r="O19" s="61"/>
      <c r="P19" s="61"/>
    </row>
    <row r="20" spans="1:17">
      <c r="B20" s="59" t="s">
        <v>42</v>
      </c>
      <c r="C20" s="59"/>
      <c r="D20" s="59"/>
      <c r="E20" s="59"/>
      <c r="F20" s="59"/>
      <c r="G20" s="32"/>
      <c r="H20" s="32"/>
      <c r="I20" s="59" t="s">
        <v>43</v>
      </c>
      <c r="J20" s="59"/>
      <c r="K20" s="59"/>
      <c r="L20" s="59"/>
      <c r="M20" s="59"/>
      <c r="N20" s="59"/>
      <c r="O20" s="59"/>
    </row>
    <row r="21" spans="1:17">
      <c r="B21" s="33"/>
      <c r="C21" s="33"/>
      <c r="D21" s="33"/>
      <c r="E21" s="33"/>
      <c r="F21" s="33"/>
      <c r="G21" s="32"/>
      <c r="H21" s="32"/>
      <c r="I21" s="33"/>
      <c r="J21" s="33"/>
      <c r="K21" s="33"/>
      <c r="L21" s="33"/>
      <c r="M21" s="33"/>
      <c r="N21" s="33"/>
      <c r="O21" s="33"/>
    </row>
    <row r="22" spans="1:17">
      <c r="B22" s="57"/>
      <c r="C22" s="57"/>
      <c r="D22" s="57"/>
      <c r="E22" s="57"/>
      <c r="F22" s="57"/>
      <c r="G22" s="32"/>
      <c r="H22" s="32"/>
      <c r="I22" s="57"/>
      <c r="J22" s="57"/>
      <c r="K22" s="57"/>
      <c r="L22" s="57"/>
      <c r="M22" s="57"/>
      <c r="N22" s="57"/>
      <c r="O22" s="57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57"/>
      <c r="C24" s="57"/>
      <c r="D24" s="57"/>
      <c r="E24" s="57"/>
      <c r="F24" s="57"/>
      <c r="G24" s="32"/>
      <c r="H24" s="32"/>
      <c r="I24" s="57"/>
      <c r="J24" s="57"/>
      <c r="K24" s="57"/>
      <c r="L24" s="57"/>
      <c r="M24" s="57"/>
      <c r="N24" s="57"/>
      <c r="O24" s="57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6" spans="1:17">
      <c r="B26" s="33"/>
      <c r="C26" s="33"/>
      <c r="D26" s="33"/>
      <c r="E26" s="33"/>
      <c r="F26" s="33"/>
      <c r="G26" s="32"/>
      <c r="H26" s="32"/>
      <c r="I26" s="33"/>
      <c r="J26" s="33"/>
      <c r="K26" s="33"/>
      <c r="L26" s="33"/>
      <c r="M26" s="33"/>
      <c r="N26" s="33"/>
      <c r="O26" s="33"/>
    </row>
    <row r="28" spans="1:17" ht="18.75">
      <c r="A28" s="1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7">
      <c r="A29" s="62" t="s">
        <v>44</v>
      </c>
      <c r="B29" s="62"/>
      <c r="C29" s="62"/>
      <c r="D29" s="62"/>
      <c r="E29" s="62"/>
      <c r="F29" s="62"/>
      <c r="G29" s="62"/>
      <c r="H29" s="62"/>
      <c r="I29" s="62"/>
      <c r="J29" s="62"/>
      <c r="K29" s="60" t="s">
        <v>2</v>
      </c>
      <c r="L29" s="60"/>
      <c r="M29" s="60"/>
      <c r="N29" s="60"/>
      <c r="O29" s="60"/>
    </row>
    <row r="30" spans="1:17">
      <c r="A30" s="3" t="s">
        <v>49</v>
      </c>
    </row>
    <row r="31" spans="1:17">
      <c r="G31" s="4" t="s">
        <v>3</v>
      </c>
      <c r="H31" s="4" t="s">
        <v>4</v>
      </c>
      <c r="I31" s="4" t="s">
        <v>5</v>
      </c>
      <c r="J31" s="4" t="s">
        <v>4</v>
      </c>
      <c r="K31" s="4" t="s">
        <v>6</v>
      </c>
      <c r="L31" s="4" t="s">
        <v>4</v>
      </c>
    </row>
    <row r="32" spans="1:17" ht="49.5">
      <c r="A32" s="34" t="s">
        <v>7</v>
      </c>
      <c r="B32" s="35" t="s">
        <v>8</v>
      </c>
      <c r="C32" s="36" t="s">
        <v>9</v>
      </c>
      <c r="D32" s="37" t="s">
        <v>10</v>
      </c>
      <c r="E32" s="36" t="s">
        <v>11</v>
      </c>
      <c r="F32" s="36" t="s">
        <v>12</v>
      </c>
      <c r="G32" s="38" t="s">
        <v>13</v>
      </c>
      <c r="H32" s="36" t="s">
        <v>14</v>
      </c>
      <c r="I32" s="36" t="s">
        <v>15</v>
      </c>
      <c r="J32" s="36" t="s">
        <v>16</v>
      </c>
      <c r="K32" s="36" t="s">
        <v>17</v>
      </c>
      <c r="L32" s="36" t="s">
        <v>18</v>
      </c>
      <c r="M32" s="39" t="s">
        <v>19</v>
      </c>
      <c r="N32" s="40" t="s">
        <v>20</v>
      </c>
      <c r="O32" s="39" t="s">
        <v>21</v>
      </c>
      <c r="P32" s="35" t="s">
        <v>22</v>
      </c>
      <c r="Q32" s="41" t="s">
        <v>23</v>
      </c>
    </row>
    <row r="33" spans="1:17" ht="22.5">
      <c r="A33" s="13" t="s">
        <v>45</v>
      </c>
      <c r="B33" s="14" t="s">
        <v>46</v>
      </c>
      <c r="C33" s="15">
        <v>15</v>
      </c>
      <c r="D33" s="16">
        <v>89.85</v>
      </c>
      <c r="E33" s="16">
        <f>D33*C33</f>
        <v>1347.75</v>
      </c>
      <c r="F33" s="16">
        <f>E33*0.05</f>
        <v>67.387500000000003</v>
      </c>
      <c r="G33" s="17">
        <f>'[1]Tablas ISR Subsidio'!B8</f>
        <v>368.11</v>
      </c>
      <c r="H33" s="42">
        <f>E33-G33</f>
        <v>979.64</v>
      </c>
      <c r="I33" s="43">
        <f>'[1]Tablas ISR Subsidio'!E8</f>
        <v>6.4000000000000001E-2</v>
      </c>
      <c r="J33" s="19">
        <f>H33*I33</f>
        <v>62.696959999999997</v>
      </c>
      <c r="K33" s="18">
        <f>'[1]Tablas ISR Subsidio'!D8</f>
        <v>7.05</v>
      </c>
      <c r="L33" s="20">
        <f>J33+K33</f>
        <v>69.746960000000001</v>
      </c>
      <c r="M33" s="18">
        <f>'[1]Tablas ISR Subsidio'!J9</f>
        <v>200.7</v>
      </c>
      <c r="N33" s="16">
        <v>0</v>
      </c>
      <c r="O33" s="16">
        <f>M33-L33</f>
        <v>130.95303999999999</v>
      </c>
      <c r="P33" s="22">
        <f>E33+F33+O33</f>
        <v>1546.0905400000001</v>
      </c>
      <c r="Q33" s="23"/>
    </row>
    <row r="34" spans="1:17" ht="22.5">
      <c r="A34" s="44" t="s">
        <v>47</v>
      </c>
      <c r="B34" s="45" t="s">
        <v>46</v>
      </c>
      <c r="C34" s="46">
        <v>15</v>
      </c>
      <c r="D34" s="47">
        <v>89.85</v>
      </c>
      <c r="E34" s="47">
        <f>D34*C34</f>
        <v>1347.75</v>
      </c>
      <c r="F34" s="47">
        <f>E34*0.05</f>
        <v>67.387500000000003</v>
      </c>
      <c r="G34" s="48">
        <f>'[1]Tablas ISR Subsidio'!B8</f>
        <v>368.11</v>
      </c>
      <c r="H34" s="49">
        <f>E34-G34</f>
        <v>979.64</v>
      </c>
      <c r="I34" s="50">
        <f>'[1]Tablas ISR Subsidio'!E8</f>
        <v>6.4000000000000001E-2</v>
      </c>
      <c r="J34" s="51">
        <f>H34*I34</f>
        <v>62.696959999999997</v>
      </c>
      <c r="K34" s="52">
        <f>'[1]Tablas ISR Subsidio'!D8</f>
        <v>7.05</v>
      </c>
      <c r="L34" s="53">
        <f>J34+K34</f>
        <v>69.746960000000001</v>
      </c>
      <c r="M34" s="52">
        <f>'[1]Tablas ISR Subsidio'!J9</f>
        <v>200.7</v>
      </c>
      <c r="N34" s="47">
        <v>0</v>
      </c>
      <c r="O34" s="47">
        <f>M34-L34</f>
        <v>130.95303999999999</v>
      </c>
      <c r="P34" s="54">
        <f>E34+F34+O34</f>
        <v>1546.0905400000001</v>
      </c>
      <c r="Q34" s="55"/>
    </row>
    <row r="35" spans="1:17">
      <c r="E35" s="29"/>
      <c r="F35" s="29"/>
      <c r="O35" s="29">
        <f>SUM(O33:O34)</f>
        <v>261.90607999999997</v>
      </c>
      <c r="P35" s="56">
        <f>SUM(P33:P34)</f>
        <v>3092.1810800000003</v>
      </c>
    </row>
    <row r="38" spans="1:17">
      <c r="B38" s="63" t="s">
        <v>38</v>
      </c>
      <c r="C38" s="63"/>
      <c r="D38" s="63"/>
      <c r="E38" s="63"/>
      <c r="F38" s="63"/>
      <c r="G38" s="63"/>
      <c r="J38" t="s">
        <v>48</v>
      </c>
    </row>
    <row r="39" spans="1:17" ht="15" customHeight="1">
      <c r="B39" s="58" t="s">
        <v>40</v>
      </c>
      <c r="C39" s="58"/>
      <c r="D39" s="58"/>
      <c r="E39" s="58"/>
      <c r="F39" s="58"/>
      <c r="G39" s="58"/>
      <c r="H39" s="32"/>
      <c r="I39" s="32"/>
      <c r="J39" s="64" t="s">
        <v>41</v>
      </c>
      <c r="K39" s="64"/>
      <c r="L39" s="64"/>
      <c r="M39" s="64"/>
      <c r="N39" s="64"/>
      <c r="O39" s="64"/>
      <c r="P39" s="64"/>
    </row>
    <row r="40" spans="1:17">
      <c r="B40" s="58" t="s">
        <v>42</v>
      </c>
      <c r="C40" s="58"/>
      <c r="D40" s="58"/>
      <c r="E40" s="58"/>
      <c r="F40" s="58"/>
      <c r="G40" s="58"/>
      <c r="H40" s="32"/>
      <c r="I40" s="32"/>
      <c r="J40" s="59" t="s">
        <v>43</v>
      </c>
      <c r="K40" s="59"/>
      <c r="L40" s="59"/>
      <c r="M40" s="59"/>
      <c r="N40" s="59"/>
      <c r="O40" s="59"/>
      <c r="P40" s="59"/>
    </row>
  </sheetData>
  <mergeCells count="13">
    <mergeCell ref="B40:G40"/>
    <mergeCell ref="J40:P40"/>
    <mergeCell ref="A2:J2"/>
    <mergeCell ref="K2:O2"/>
    <mergeCell ref="B19:F19"/>
    <mergeCell ref="H19:P19"/>
    <mergeCell ref="B20:F20"/>
    <mergeCell ref="I20:O20"/>
    <mergeCell ref="A29:J29"/>
    <mergeCell ref="K29:O29"/>
    <mergeCell ref="B38:G38"/>
    <mergeCell ref="B39:G39"/>
    <mergeCell ref="J39:P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QUINCENA JULIO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2023-07-31T19:06:12Z</cp:lastPrinted>
  <dcterms:created xsi:type="dcterms:W3CDTF">2023-02-20T17:02:45Z</dcterms:created>
  <dcterms:modified xsi:type="dcterms:W3CDTF">2023-07-31T19:18:24Z</dcterms:modified>
</cp:coreProperties>
</file>